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M32" i="1"/>
  <c r="N24"/>
  <c r="N25"/>
  <c r="N26"/>
  <c r="N27"/>
  <c r="N28"/>
  <c r="N32" s="1"/>
  <c r="N29"/>
  <c r="N30"/>
  <c r="N31"/>
  <c r="N23"/>
  <c r="M22"/>
  <c r="N22"/>
  <c r="N17"/>
  <c r="N18"/>
  <c r="N19"/>
  <c r="N20"/>
  <c r="N21"/>
  <c r="N16"/>
  <c r="M15"/>
  <c r="N4"/>
  <c r="N5"/>
  <c r="N6"/>
  <c r="N7"/>
  <c r="N8"/>
  <c r="N9"/>
  <c r="N10"/>
  <c r="N11"/>
  <c r="N12"/>
  <c r="N13"/>
  <c r="N14"/>
  <c r="N3"/>
  <c r="I24"/>
  <c r="I25"/>
  <c r="I26"/>
  <c r="I27"/>
  <c r="I28"/>
  <c r="I29"/>
  <c r="I30"/>
  <c r="I31"/>
  <c r="G24"/>
  <c r="G25"/>
  <c r="G26"/>
  <c r="G27"/>
  <c r="G28"/>
  <c r="G29"/>
  <c r="G30"/>
  <c r="G31"/>
  <c r="G7"/>
  <c r="I7"/>
  <c r="K7"/>
  <c r="K6"/>
  <c r="I6"/>
  <c r="G6"/>
  <c r="K19"/>
  <c r="K20"/>
  <c r="K21"/>
  <c r="I19"/>
  <c r="I20"/>
  <c r="I21"/>
  <c r="G19"/>
  <c r="G20"/>
  <c r="G21"/>
  <c r="K18"/>
  <c r="I18"/>
  <c r="G18"/>
  <c r="K4"/>
  <c r="K5"/>
  <c r="K8"/>
  <c r="K9"/>
  <c r="K10"/>
  <c r="K11"/>
  <c r="K12"/>
  <c r="K13"/>
  <c r="K14"/>
  <c r="I4"/>
  <c r="I5"/>
  <c r="I8"/>
  <c r="I9"/>
  <c r="I10"/>
  <c r="I11"/>
  <c r="I12"/>
  <c r="I13"/>
  <c r="I14"/>
  <c r="G14"/>
  <c r="G4"/>
  <c r="G5"/>
  <c r="G8"/>
  <c r="G9"/>
  <c r="G10"/>
  <c r="G11"/>
  <c r="G12"/>
  <c r="G13"/>
  <c r="K17"/>
  <c r="I17"/>
  <c r="G17"/>
  <c r="I23"/>
  <c r="G23"/>
  <c r="K16"/>
  <c r="I16"/>
  <c r="N15" l="1"/>
  <c r="N33" s="1"/>
  <c r="G16"/>
  <c r="G3"/>
  <c r="K3"/>
  <c r="I3"/>
  <c r="M33" l="1"/>
</calcChain>
</file>

<file path=xl/sharedStrings.xml><?xml version="1.0" encoding="utf-8"?>
<sst xmlns="http://schemas.openxmlformats.org/spreadsheetml/2006/main" count="54" uniqueCount="43">
  <si>
    <t>Артикул</t>
  </si>
  <si>
    <t>Номенклатура</t>
  </si>
  <si>
    <t>Вид</t>
  </si>
  <si>
    <t>Заказ</t>
  </si>
  <si>
    <t>ИТОГО c учетом СКИДКИ:</t>
  </si>
  <si>
    <t>Объем</t>
  </si>
  <si>
    <t>Цена от 12 бутылок одного наименования (скидка до 34%)</t>
  </si>
  <si>
    <t>Цена от 36 бутылок одного наименования (скидка до 39%)</t>
  </si>
  <si>
    <t>Laurent-Perrier</t>
  </si>
  <si>
    <t>Taittinger</t>
  </si>
  <si>
    <t>Шампанское Лоран-Перье Брют Ла Кюве Белое 12% брют</t>
  </si>
  <si>
    <t>Шампанское Лоран-Перье Брют Ла Кюве Белое 12% брют п/у</t>
  </si>
  <si>
    <t>Шампанское Лоран-Перье Кюве Розе Брют розовое 12% брют</t>
  </si>
  <si>
    <t>Шампанское Лоран-Перье Кюве Розе Брют розовое 12% брют п/у</t>
  </si>
  <si>
    <t>Шампанское Лоран-Перье Ультра Брют белое 12% экстра брют</t>
  </si>
  <si>
    <t>Шампанское Лоран-Перье Ультра Брют белое 12% экстра брют п/у</t>
  </si>
  <si>
    <t>Шампанское Тэтенжэ Брют Резерв белое 12,5% брют</t>
  </si>
  <si>
    <t>Шампанское Тэтенжэ Престиж Розе Брют розовое 12,5% брют</t>
  </si>
  <si>
    <t>Шампанское Тэтенжэ Престиж Розе Брют розовое 12,5% брют п/у</t>
  </si>
  <si>
    <t>Шампанское Тэтенжэ Комт де Шампань Блан де Блан Брют 2006 Белое 12,5% брют</t>
  </si>
  <si>
    <t>Шампанское Лоран-Перье Гран Сьекль  белое 12% брют</t>
  </si>
  <si>
    <t>Шампанское Лоран-Перье Гран Сьекль белое 12% брют п/у</t>
  </si>
  <si>
    <t>Шампанское Лоран-Перье Александра Гранд Кюве Розе 2004 Розовое 12% брют п/у дерево</t>
  </si>
  <si>
    <t>Шампанское Тэтенжэ Комт де Шампань Блан де Блан Брют 2006 Белое 12,5% брют п/у</t>
  </si>
  <si>
    <t>Шампанское Тэтенжэ Комт де Шампань Розе Брют 2006 Розовое 12,5% брют</t>
  </si>
  <si>
    <t>Шампанское Тэтенжэ Комт де Шампань Розе Брют 2006 Розовое 12,5% брют п/у</t>
  </si>
  <si>
    <t>Цена от 60 бутылок одного наименования (скидка до 39%)</t>
  </si>
  <si>
    <t>Цена от 6 бутылок в ассортименте (скидка до 39%)</t>
  </si>
  <si>
    <t>Цена от 12 бутылок в ассортименте (скидка до 45%)</t>
  </si>
  <si>
    <t>Промежуточная сумма:</t>
  </si>
  <si>
    <t>Шампанское Лоран-Перье Александра Гранд Кюве Розе 2004 Розовое 12% брю</t>
  </si>
  <si>
    <t>Цена прайса</t>
  </si>
  <si>
    <t xml:space="preserve">Шампанское Лоран-Перье Гран Сьекль  0,75л + 2 бокала п/у </t>
  </si>
  <si>
    <t>Шампанское Лоран-Перье Кюве Розе Брют 0,75л Розовое 12% брют в металлическом футляре</t>
  </si>
  <si>
    <t>Шампанское Лоран-Перье Кюве Розе Брют 0,75л Розовое 12% брют зеркальная п/у</t>
  </si>
  <si>
    <t xml:space="preserve">Шампанское Лоран-Перье Кюве Розе Брют 0,75л розовое 12% брют п/у клетка </t>
  </si>
  <si>
    <t xml:space="preserve">Шампанское Лоран-Перье Кюве Розе Брют 0,75л + 2 бокала п/у </t>
  </si>
  <si>
    <t xml:space="preserve">Цена с учетом скидки </t>
  </si>
  <si>
    <t>Цена от 60 бутылок одного наименования (скидка до 45%)</t>
  </si>
  <si>
    <t>Цена от 100 бутылок одного наименования (скидка до 45%)</t>
  </si>
  <si>
    <t>Сумма с учетом скидки</t>
  </si>
  <si>
    <t>Шампанское Тэтенжэ Брют Резерв Этикетка FIFA 2018 0,75л Белое 12,5% брют</t>
  </si>
  <si>
    <t>Шампанское Тэтенжэ Брют Резерв Этикетка FIFA 2018 0,75л Белое 12,5% брют п/у</t>
  </si>
</sst>
</file>

<file path=xl/styles.xml><?xml version="1.0" encoding="utf-8"?>
<styleSheet xmlns="http://schemas.openxmlformats.org/spreadsheetml/2006/main">
  <numFmts count="1">
    <numFmt numFmtId="164" formatCode="000000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5" borderId="5" xfId="0" applyFont="1" applyFill="1" applyBorder="1" applyAlignment="1" applyProtection="1">
      <alignment horizontal="center" vertical="center"/>
      <protection locked="0"/>
    </xf>
    <xf numFmtId="4" fontId="3" fillId="5" borderId="6" xfId="0" applyNumberFormat="1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left" vertical="center" wrapText="1"/>
    </xf>
    <xf numFmtId="0" fontId="0" fillId="0" borderId="0" xfId="0" applyFont="1"/>
    <xf numFmtId="0" fontId="5" fillId="2" borderId="0" xfId="0" applyFont="1" applyFill="1"/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5" xfId="0" applyNumberFormat="1" applyFont="1" applyBorder="1" applyAlignment="1">
      <alignment vertical="top" wrapText="1"/>
    </xf>
    <xf numFmtId="0" fontId="4" fillId="2" borderId="5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6" fillId="6" borderId="5" xfId="0" applyNumberFormat="1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vertical="top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vertical="top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3" fontId="1" fillId="5" borderId="0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 horizontal="center" vertical="center"/>
    </xf>
    <xf numFmtId="3" fontId="1" fillId="5" borderId="7" xfId="0" applyNumberFormat="1" applyFont="1" applyFill="1" applyBorder="1" applyAlignment="1">
      <alignment horizontal="right" vertical="top"/>
    </xf>
    <xf numFmtId="0" fontId="0" fillId="5" borderId="13" xfId="0" applyFont="1" applyFill="1" applyBorder="1" applyAlignment="1" applyProtection="1">
      <alignment horizontal="center" vertical="center"/>
      <protection hidden="1"/>
    </xf>
    <xf numFmtId="0" fontId="2" fillId="5" borderId="23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3" fontId="8" fillId="5" borderId="15" xfId="0" applyNumberFormat="1" applyFont="1" applyFill="1" applyBorder="1" applyAlignment="1">
      <alignment horizontal="center" vertical="center" wrapText="1"/>
    </xf>
    <xf numFmtId="3" fontId="8" fillId="5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5" borderId="13" xfId="0" applyFont="1" applyFill="1" applyBorder="1" applyAlignment="1" applyProtection="1">
      <alignment horizontal="center" vertical="center"/>
      <protection hidden="1"/>
    </xf>
    <xf numFmtId="4" fontId="10" fillId="5" borderId="8" xfId="0" applyNumberFormat="1" applyFont="1" applyFill="1" applyBorder="1" applyAlignment="1" applyProtection="1">
      <alignment horizontal="center" vertical="center"/>
      <protection hidden="1"/>
    </xf>
    <xf numFmtId="4" fontId="0" fillId="5" borderId="31" xfId="0" applyNumberFormat="1" applyFont="1" applyFill="1" applyBorder="1" applyAlignment="1" applyProtection="1">
      <alignment horizontal="center" vertical="center"/>
      <protection hidden="1"/>
    </xf>
    <xf numFmtId="2" fontId="6" fillId="7" borderId="1" xfId="0" applyNumberFormat="1" applyFont="1" applyFill="1" applyBorder="1" applyAlignment="1">
      <alignment horizontal="center" vertical="center"/>
    </xf>
    <xf numFmtId="2" fontId="6" fillId="8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 wrapText="1"/>
    </xf>
    <xf numFmtId="2" fontId="6" fillId="7" borderId="5" xfId="0" applyNumberFormat="1" applyFont="1" applyFill="1" applyBorder="1" applyAlignment="1">
      <alignment horizontal="center" vertical="center"/>
    </xf>
    <xf numFmtId="2" fontId="6" fillId="8" borderId="5" xfId="0" applyNumberFormat="1" applyFont="1" applyFill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 wrapText="1"/>
    </xf>
    <xf numFmtId="4" fontId="3" fillId="5" borderId="34" xfId="0" applyNumberFormat="1" applyFont="1" applyFill="1" applyBorder="1" applyAlignment="1" applyProtection="1">
      <alignment horizontal="center" vertical="center"/>
      <protection hidden="1"/>
    </xf>
    <xf numFmtId="164" fontId="0" fillId="0" borderId="10" xfId="0" applyNumberFormat="1" applyFont="1" applyBorder="1" applyAlignment="1">
      <alignment horizontal="center" vertical="center" wrapText="1"/>
    </xf>
    <xf numFmtId="2" fontId="6" fillId="7" borderId="11" xfId="0" applyNumberFormat="1" applyFont="1" applyFill="1" applyBorder="1" applyAlignment="1">
      <alignment horizontal="center" vertical="center"/>
    </xf>
    <xf numFmtId="2" fontId="6" fillId="8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4" fontId="3" fillId="5" borderId="35" xfId="0" applyNumberFormat="1" applyFont="1" applyFill="1" applyBorder="1" applyAlignment="1" applyProtection="1">
      <alignment horizontal="center" vertical="center"/>
      <protection hidden="1"/>
    </xf>
    <xf numFmtId="4" fontId="0" fillId="5" borderId="37" xfId="0" applyNumberFormat="1" applyFont="1" applyFill="1" applyBorder="1" applyAlignment="1" applyProtection="1">
      <alignment horizontal="center" vertical="center"/>
      <protection hidden="1"/>
    </xf>
    <xf numFmtId="2" fontId="6" fillId="3" borderId="1" xfId="0" applyNumberFormat="1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2" fontId="6" fillId="6" borderId="11" xfId="0" applyNumberFormat="1" applyFont="1" applyFill="1" applyBorder="1" applyAlignment="1">
      <alignment horizontal="center" vertical="center"/>
    </xf>
    <xf numFmtId="2" fontId="6" fillId="4" borderId="11" xfId="0" applyNumberFormat="1" applyFont="1" applyFill="1" applyBorder="1" applyAlignment="1">
      <alignment horizontal="center" vertical="center"/>
    </xf>
    <xf numFmtId="0" fontId="0" fillId="5" borderId="37" xfId="0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 horizontal="center" vertical="center" textRotation="90" wrapText="1"/>
    </xf>
    <xf numFmtId="0" fontId="0" fillId="0" borderId="29" xfId="0" applyFont="1" applyBorder="1" applyAlignment="1">
      <alignment horizontal="center" vertical="center" textRotation="90" wrapText="1"/>
    </xf>
    <xf numFmtId="0" fontId="0" fillId="0" borderId="27" xfId="0" applyFont="1" applyBorder="1" applyAlignment="1">
      <alignment horizontal="center" vertical="center" textRotation="90" wrapText="1"/>
    </xf>
    <xf numFmtId="0" fontId="0" fillId="0" borderId="28" xfId="0" applyFont="1" applyBorder="1" applyAlignment="1">
      <alignment horizontal="center" vertical="center" textRotation="90"/>
    </xf>
    <xf numFmtId="0" fontId="0" fillId="0" borderId="29" xfId="0" applyFont="1" applyBorder="1" applyAlignment="1">
      <alignment horizontal="center" vertical="center" textRotation="90"/>
    </xf>
    <xf numFmtId="2" fontId="7" fillId="3" borderId="5" xfId="0" applyNumberFormat="1" applyFont="1" applyFill="1" applyBorder="1" applyAlignment="1">
      <alignment horizontal="center" vertical="center" textRotation="90" wrapText="1"/>
    </xf>
    <xf numFmtId="2" fontId="7" fillId="3" borderId="1" xfId="0" applyNumberFormat="1" applyFont="1" applyFill="1" applyBorder="1" applyAlignment="1">
      <alignment horizontal="center" vertical="center" textRotation="90" wrapText="1"/>
    </xf>
    <xf numFmtId="2" fontId="7" fillId="3" borderId="11" xfId="0" applyNumberFormat="1" applyFont="1" applyFill="1" applyBorder="1" applyAlignment="1">
      <alignment horizontal="center" vertical="center" textRotation="90" wrapText="1"/>
    </xf>
    <xf numFmtId="2" fontId="7" fillId="6" borderId="5" xfId="0" applyNumberFormat="1" applyFont="1" applyFill="1" applyBorder="1" applyAlignment="1">
      <alignment horizontal="center" vertical="center" textRotation="90" wrapText="1"/>
    </xf>
    <xf numFmtId="2" fontId="7" fillId="6" borderId="1" xfId="0" applyNumberFormat="1" applyFont="1" applyFill="1" applyBorder="1" applyAlignment="1">
      <alignment horizontal="center" vertical="center" textRotation="90" wrapText="1"/>
    </xf>
    <xf numFmtId="2" fontId="7" fillId="6" borderId="11" xfId="0" applyNumberFormat="1" applyFont="1" applyFill="1" applyBorder="1" applyAlignment="1">
      <alignment horizontal="center" vertical="center" textRotation="90" wrapText="1"/>
    </xf>
    <xf numFmtId="0" fontId="0" fillId="0" borderId="25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32" xfId="0" applyFont="1" applyBorder="1" applyAlignment="1">
      <alignment horizontal="center" vertical="center" textRotation="90"/>
    </xf>
    <xf numFmtId="3" fontId="1" fillId="5" borderId="26" xfId="0" applyNumberFormat="1" applyFont="1" applyFill="1" applyBorder="1" applyAlignment="1">
      <alignment horizontal="right" vertical="top"/>
    </xf>
    <xf numFmtId="3" fontId="1" fillId="5" borderId="17" xfId="0" applyNumberFormat="1" applyFont="1" applyFill="1" applyBorder="1" applyAlignment="1">
      <alignment horizontal="right" vertical="top"/>
    </xf>
    <xf numFmtId="3" fontId="1" fillId="5" borderId="29" xfId="0" applyNumberFormat="1" applyFont="1" applyFill="1" applyBorder="1" applyAlignment="1">
      <alignment horizontal="right" vertical="top"/>
    </xf>
    <xf numFmtId="2" fontId="7" fillId="4" borderId="5" xfId="0" applyNumberFormat="1" applyFont="1" applyFill="1" applyBorder="1" applyAlignment="1">
      <alignment horizontal="center" vertical="center" textRotation="90" wrapText="1"/>
    </xf>
    <xf numFmtId="2" fontId="7" fillId="4" borderId="1" xfId="0" applyNumberFormat="1" applyFont="1" applyFill="1" applyBorder="1" applyAlignment="1">
      <alignment horizontal="center" vertical="center" textRotation="90" wrapText="1"/>
    </xf>
    <xf numFmtId="2" fontId="7" fillId="4" borderId="11" xfId="0" applyNumberFormat="1" applyFont="1" applyFill="1" applyBorder="1" applyAlignment="1">
      <alignment horizontal="center" vertical="center" textRotation="90" wrapText="1"/>
    </xf>
    <xf numFmtId="3" fontId="1" fillId="5" borderId="14" xfId="0" applyNumberFormat="1" applyFont="1" applyFill="1" applyBorder="1" applyAlignment="1">
      <alignment horizontal="right" vertical="top"/>
    </xf>
    <xf numFmtId="2" fontId="7" fillId="8" borderId="5" xfId="0" applyNumberFormat="1" applyFont="1" applyFill="1" applyBorder="1" applyAlignment="1">
      <alignment horizontal="center" vertical="center" textRotation="90" wrapText="1"/>
    </xf>
    <xf numFmtId="2" fontId="7" fillId="8" borderId="1" xfId="0" applyNumberFormat="1" applyFont="1" applyFill="1" applyBorder="1" applyAlignment="1">
      <alignment horizontal="center" vertical="center" textRotation="90" wrapText="1"/>
    </xf>
    <xf numFmtId="2" fontId="7" fillId="8" borderId="11" xfId="0" applyNumberFormat="1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36" xfId="0" applyFont="1" applyBorder="1" applyAlignment="1">
      <alignment horizontal="center" vertical="center" textRotation="90"/>
    </xf>
    <xf numFmtId="3" fontId="9" fillId="5" borderId="20" xfId="0" applyNumberFormat="1" applyFont="1" applyFill="1" applyBorder="1" applyAlignment="1">
      <alignment horizontal="center" vertical="top"/>
    </xf>
    <xf numFmtId="3" fontId="9" fillId="5" borderId="21" xfId="0" applyNumberFormat="1" applyFont="1" applyFill="1" applyBorder="1" applyAlignment="1">
      <alignment horizontal="center" vertical="top"/>
    </xf>
    <xf numFmtId="3" fontId="9" fillId="5" borderId="22" xfId="0" applyNumberFormat="1" applyFont="1" applyFill="1" applyBorder="1" applyAlignment="1">
      <alignment horizontal="center" vertical="top"/>
    </xf>
    <xf numFmtId="0" fontId="0" fillId="0" borderId="16" xfId="0" applyBorder="1" applyAlignment="1">
      <alignment horizontal="center" vertical="center" textRotation="90" wrapText="1"/>
    </xf>
    <xf numFmtId="0" fontId="0" fillId="0" borderId="30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3" fontId="1" fillId="5" borderId="2" xfId="0" applyNumberFormat="1" applyFont="1" applyFill="1" applyBorder="1" applyAlignment="1">
      <alignment horizontal="right" vertical="top"/>
    </xf>
    <xf numFmtId="3" fontId="1" fillId="5" borderId="3" xfId="0" applyNumberFormat="1" applyFont="1" applyFill="1" applyBorder="1" applyAlignment="1">
      <alignment horizontal="right" vertical="top"/>
    </xf>
    <xf numFmtId="3" fontId="1" fillId="5" borderId="4" xfId="0" applyNumberFormat="1" applyFont="1" applyFill="1" applyBorder="1" applyAlignment="1">
      <alignment horizontal="right" vertical="top"/>
    </xf>
    <xf numFmtId="0" fontId="0" fillId="0" borderId="33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52868</xdr:colOff>
      <xdr:row>3</xdr:row>
      <xdr:rowOff>2</xdr:rowOff>
    </xdr:from>
    <xdr:to>
      <xdr:col>2</xdr:col>
      <xdr:colOff>1674395</xdr:colOff>
      <xdr:row>4</xdr:row>
      <xdr:rowOff>30679</xdr:rowOff>
    </xdr:to>
    <xdr:pic>
      <xdr:nvPicPr>
        <xdr:cNvPr id="1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/>
        <a:srcRect/>
        <a:stretch>
          <a:fillRect/>
        </a:stretch>
      </xdr:blipFill>
      <xdr:spPr bwMode="auto">
        <a:xfrm rot="5400000">
          <a:off x="2372293" y="2683708"/>
          <a:ext cx="552046" cy="1621527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422928</xdr:colOff>
      <xdr:row>4</xdr:row>
      <xdr:rowOff>39193</xdr:rowOff>
    </xdr:from>
    <xdr:to>
      <xdr:col>2</xdr:col>
      <xdr:colOff>1500025</xdr:colOff>
      <xdr:row>5</xdr:row>
      <xdr:rowOff>0</xdr:rowOff>
    </xdr:to>
    <xdr:pic>
      <xdr:nvPicPr>
        <xdr:cNvPr id="1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/>
        <a:srcRect/>
        <a:stretch>
          <a:fillRect/>
        </a:stretch>
      </xdr:blipFill>
      <xdr:spPr bwMode="auto">
        <a:xfrm rot="5400000">
          <a:off x="2159620" y="3225422"/>
          <a:ext cx="571502" cy="1678676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70185</xdr:colOff>
      <xdr:row>5</xdr:row>
      <xdr:rowOff>0</xdr:rowOff>
    </xdr:from>
    <xdr:to>
      <xdr:col>2</xdr:col>
      <xdr:colOff>1584158</xdr:colOff>
      <xdr:row>5</xdr:row>
      <xdr:rowOff>0</xdr:rowOff>
    </xdr:to>
    <xdr:pic>
      <xdr:nvPicPr>
        <xdr:cNvPr id="13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/>
        <a:srcRect/>
        <a:stretch>
          <a:fillRect/>
        </a:stretch>
      </xdr:blipFill>
      <xdr:spPr bwMode="auto">
        <a:xfrm rot="5400000">
          <a:off x="2339613" y="3895846"/>
          <a:ext cx="544485" cy="1513973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164003</xdr:colOff>
      <xdr:row>16</xdr:row>
      <xdr:rowOff>33729</xdr:rowOff>
    </xdr:from>
    <xdr:to>
      <xdr:col>2</xdr:col>
      <xdr:colOff>1276923</xdr:colOff>
      <xdr:row>17</xdr:row>
      <xdr:rowOff>20055</xdr:rowOff>
    </xdr:to>
    <xdr:pic>
      <xdr:nvPicPr>
        <xdr:cNvPr id="13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/>
        <a:srcRect t="16085" r="-1115" b="13881"/>
        <a:stretch>
          <a:fillRect/>
        </a:stretch>
      </xdr:blipFill>
      <xdr:spPr bwMode="auto">
        <a:xfrm rot="5400000">
          <a:off x="1346425" y="11954986"/>
          <a:ext cx="571433" cy="111292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46485</xdr:colOff>
      <xdr:row>5</xdr:row>
      <xdr:rowOff>19145</xdr:rowOff>
    </xdr:from>
    <xdr:to>
      <xdr:col>2</xdr:col>
      <xdr:colOff>1684420</xdr:colOff>
      <xdr:row>6</xdr:row>
      <xdr:rowOff>16659</xdr:rowOff>
    </xdr:to>
    <xdr:pic>
      <xdr:nvPicPr>
        <xdr:cNvPr id="13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/>
        <a:srcRect/>
        <a:stretch>
          <a:fillRect/>
        </a:stretch>
      </xdr:blipFill>
      <xdr:spPr bwMode="auto">
        <a:xfrm rot="5400000">
          <a:off x="2355603" y="5029237"/>
          <a:ext cx="589067" cy="1637935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411079</xdr:colOff>
      <xdr:row>6</xdr:row>
      <xdr:rowOff>14586</xdr:rowOff>
    </xdr:from>
    <xdr:to>
      <xdr:col>2</xdr:col>
      <xdr:colOff>1398603</xdr:colOff>
      <xdr:row>6</xdr:row>
      <xdr:rowOff>586091</xdr:rowOff>
    </xdr:to>
    <xdr:pic>
      <xdr:nvPicPr>
        <xdr:cNvPr id="13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/>
        <a:srcRect/>
        <a:stretch>
          <a:fillRect/>
        </a:stretch>
      </xdr:blipFill>
      <xdr:spPr bwMode="auto">
        <a:xfrm rot="5400000">
          <a:off x="2102983" y="5631866"/>
          <a:ext cx="571505" cy="1589103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60613</xdr:colOff>
      <xdr:row>12</xdr:row>
      <xdr:rowOff>10488</xdr:rowOff>
    </xdr:from>
    <xdr:to>
      <xdr:col>2</xdr:col>
      <xdr:colOff>1594183</xdr:colOff>
      <xdr:row>13</xdr:row>
      <xdr:rowOff>14082</xdr:rowOff>
    </xdr:to>
    <xdr:pic>
      <xdr:nvPicPr>
        <xdr:cNvPr id="13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/>
        <a:srcRect/>
        <a:stretch>
          <a:fillRect/>
        </a:stretch>
      </xdr:blipFill>
      <xdr:spPr bwMode="auto">
        <a:xfrm rot="5400000">
          <a:off x="2314509" y="7442013"/>
          <a:ext cx="595146" cy="153357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453463</xdr:colOff>
      <xdr:row>28</xdr:row>
      <xdr:rowOff>25529</xdr:rowOff>
    </xdr:from>
    <xdr:to>
      <xdr:col>2</xdr:col>
      <xdr:colOff>1432030</xdr:colOff>
      <xdr:row>29</xdr:row>
      <xdr:rowOff>5481</xdr:rowOff>
    </xdr:to>
    <xdr:pic>
      <xdr:nvPicPr>
        <xdr:cNvPr id="14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/>
        <a:srcRect/>
        <a:stretch>
          <a:fillRect/>
        </a:stretch>
      </xdr:blipFill>
      <xdr:spPr bwMode="auto">
        <a:xfrm rot="5400000">
          <a:off x="2140889" y="10971261"/>
          <a:ext cx="571504" cy="1580146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39649</xdr:colOff>
      <xdr:row>28</xdr:row>
      <xdr:rowOff>590650</xdr:rowOff>
    </xdr:from>
    <xdr:to>
      <xdr:col>2</xdr:col>
      <xdr:colOff>1619790</xdr:colOff>
      <xdr:row>29</xdr:row>
      <xdr:rowOff>570600</xdr:rowOff>
    </xdr:to>
    <xdr:pic>
      <xdr:nvPicPr>
        <xdr:cNvPr id="1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/>
        <a:srcRect/>
        <a:stretch>
          <a:fillRect/>
        </a:stretch>
      </xdr:blipFill>
      <xdr:spPr bwMode="auto">
        <a:xfrm rot="5400000">
          <a:off x="2328653" y="11536383"/>
          <a:ext cx="571502" cy="1580141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468959</xdr:colOff>
      <xdr:row>30</xdr:row>
      <xdr:rowOff>5479</xdr:rowOff>
    </xdr:from>
    <xdr:to>
      <xdr:col>2</xdr:col>
      <xdr:colOff>1447526</xdr:colOff>
      <xdr:row>30</xdr:row>
      <xdr:rowOff>576983</xdr:rowOff>
    </xdr:to>
    <xdr:pic>
      <xdr:nvPicPr>
        <xdr:cNvPr id="14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0" cstate="email"/>
        <a:srcRect/>
        <a:stretch>
          <a:fillRect/>
        </a:stretch>
      </xdr:blipFill>
      <xdr:spPr bwMode="auto">
        <a:xfrm rot="5400000">
          <a:off x="2156385" y="12134316"/>
          <a:ext cx="571504" cy="1580146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53318</xdr:colOff>
      <xdr:row>22</xdr:row>
      <xdr:rowOff>0</xdr:rowOff>
    </xdr:from>
    <xdr:to>
      <xdr:col>2</xdr:col>
      <xdr:colOff>1633459</xdr:colOff>
      <xdr:row>22</xdr:row>
      <xdr:rowOff>9118</xdr:rowOff>
    </xdr:to>
    <xdr:pic>
      <xdr:nvPicPr>
        <xdr:cNvPr id="1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email"/>
        <a:srcRect/>
        <a:stretch>
          <a:fillRect/>
        </a:stretch>
      </xdr:blipFill>
      <xdr:spPr bwMode="auto">
        <a:xfrm rot="5400000">
          <a:off x="2187371" y="9205713"/>
          <a:ext cx="560562" cy="1580141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36913</xdr:colOff>
      <xdr:row>22</xdr:row>
      <xdr:rowOff>1827</xdr:rowOff>
    </xdr:from>
    <xdr:to>
      <xdr:col>2</xdr:col>
      <xdr:colOff>1584157</xdr:colOff>
      <xdr:row>23</xdr:row>
      <xdr:rowOff>10726</xdr:rowOff>
    </xdr:to>
    <xdr:pic>
      <xdr:nvPicPr>
        <xdr:cNvPr id="1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email"/>
        <a:srcRect/>
        <a:stretch>
          <a:fillRect/>
        </a:stretch>
      </xdr:blipFill>
      <xdr:spPr bwMode="auto">
        <a:xfrm rot="5400000">
          <a:off x="2294993" y="9203826"/>
          <a:ext cx="600451" cy="1547244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25714</xdr:colOff>
      <xdr:row>23</xdr:row>
      <xdr:rowOff>27350</xdr:rowOff>
    </xdr:from>
    <xdr:to>
      <xdr:col>2</xdr:col>
      <xdr:colOff>1387928</xdr:colOff>
      <xdr:row>23</xdr:row>
      <xdr:rowOff>711320</xdr:rowOff>
    </xdr:to>
    <xdr:pic>
      <xdr:nvPicPr>
        <xdr:cNvPr id="14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 cstate="email"/>
        <a:srcRect/>
        <a:stretch>
          <a:fillRect/>
        </a:stretch>
      </xdr:blipFill>
      <xdr:spPr bwMode="auto">
        <a:xfrm rot="5400000">
          <a:off x="1276515" y="15785478"/>
          <a:ext cx="683970" cy="1362214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432953</xdr:colOff>
      <xdr:row>26</xdr:row>
      <xdr:rowOff>27809</xdr:rowOff>
    </xdr:from>
    <xdr:to>
      <xdr:col>2</xdr:col>
      <xdr:colOff>1510055</xdr:colOff>
      <xdr:row>26</xdr:row>
      <xdr:rowOff>581529</xdr:rowOff>
    </xdr:to>
    <xdr:pic>
      <xdr:nvPicPr>
        <xdr:cNvPr id="149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 cstate="email"/>
        <a:srcRect/>
        <a:stretch>
          <a:fillRect/>
        </a:stretch>
      </xdr:blipFill>
      <xdr:spPr bwMode="auto">
        <a:xfrm rot="5400000">
          <a:off x="2018118" y="10915381"/>
          <a:ext cx="553720" cy="1678681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33659</xdr:colOff>
      <xdr:row>12</xdr:row>
      <xdr:rowOff>580813</xdr:rowOff>
    </xdr:from>
    <xdr:to>
      <xdr:col>2</xdr:col>
      <xdr:colOff>1397238</xdr:colOff>
      <xdr:row>13</xdr:row>
      <xdr:rowOff>524880</xdr:rowOff>
    </xdr:to>
    <xdr:pic>
      <xdr:nvPicPr>
        <xdr:cNvPr id="1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5" cstate="email"/>
        <a:srcRect/>
        <a:stretch>
          <a:fillRect/>
        </a:stretch>
      </xdr:blipFill>
      <xdr:spPr bwMode="auto">
        <a:xfrm rot="5400000">
          <a:off x="1416968" y="9157932"/>
          <a:ext cx="529175" cy="1363579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53318</xdr:colOff>
      <xdr:row>27</xdr:row>
      <xdr:rowOff>40108</xdr:rowOff>
    </xdr:from>
    <xdr:to>
      <xdr:col>2</xdr:col>
      <xdr:colOff>1633459</xdr:colOff>
      <xdr:row>28</xdr:row>
      <xdr:rowOff>9118</xdr:rowOff>
    </xdr:to>
    <xdr:pic>
      <xdr:nvPicPr>
        <xdr:cNvPr id="1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email"/>
        <a:srcRect/>
        <a:stretch>
          <a:fillRect/>
        </a:stretch>
      </xdr:blipFill>
      <xdr:spPr bwMode="auto">
        <a:xfrm rot="5400000">
          <a:off x="2187371" y="9205713"/>
          <a:ext cx="560562" cy="1580141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83025</xdr:colOff>
      <xdr:row>11</xdr:row>
      <xdr:rowOff>66520</xdr:rowOff>
    </xdr:from>
    <xdr:to>
      <xdr:col>2</xdr:col>
      <xdr:colOff>1235323</xdr:colOff>
      <xdr:row>11</xdr:row>
      <xdr:rowOff>515475</xdr:rowOff>
    </xdr:to>
    <xdr:pic>
      <xdr:nvPicPr>
        <xdr:cNvPr id="2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/>
        <a:srcRect/>
        <a:stretch>
          <a:fillRect/>
        </a:stretch>
      </xdr:blipFill>
      <xdr:spPr bwMode="auto">
        <a:xfrm rot="5400000">
          <a:off x="1353578" y="9945820"/>
          <a:ext cx="448955" cy="1152298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592791</xdr:colOff>
      <xdr:row>25</xdr:row>
      <xdr:rowOff>23531</xdr:rowOff>
    </xdr:from>
    <xdr:to>
      <xdr:col>2</xdr:col>
      <xdr:colOff>1647264</xdr:colOff>
      <xdr:row>25</xdr:row>
      <xdr:rowOff>553439</xdr:rowOff>
    </xdr:to>
    <xdr:pic>
      <xdr:nvPicPr>
        <xdr:cNvPr id="2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 rot="5400000">
          <a:off x="1471397" y="13488455"/>
          <a:ext cx="529908" cy="1659590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72119</xdr:colOff>
      <xdr:row>2</xdr:row>
      <xdr:rowOff>0</xdr:rowOff>
    </xdr:from>
    <xdr:to>
      <xdr:col>2</xdr:col>
      <xdr:colOff>1524001</xdr:colOff>
      <xdr:row>3</xdr:row>
      <xdr:rowOff>17032</xdr:rowOff>
    </xdr:to>
    <xdr:pic>
      <xdr:nvPicPr>
        <xdr:cNvPr id="28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 rot="5400000">
          <a:off x="1437044" y="3359076"/>
          <a:ext cx="559795" cy="1451882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91161</xdr:colOff>
      <xdr:row>6</xdr:row>
      <xdr:rowOff>565420</xdr:rowOff>
    </xdr:from>
    <xdr:to>
      <xdr:col>2</xdr:col>
      <xdr:colOff>1620284</xdr:colOff>
      <xdr:row>8</xdr:row>
      <xdr:rowOff>12386</xdr:rowOff>
    </xdr:to>
    <xdr:pic>
      <xdr:nvPicPr>
        <xdr:cNvPr id="2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 rot="5400000">
          <a:off x="1508227" y="5590262"/>
          <a:ext cx="625058" cy="1529123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39701</xdr:colOff>
      <xdr:row>9</xdr:row>
      <xdr:rowOff>576625</xdr:rowOff>
    </xdr:from>
    <xdr:to>
      <xdr:col>2</xdr:col>
      <xdr:colOff>1647265</xdr:colOff>
      <xdr:row>11</xdr:row>
      <xdr:rowOff>56154</xdr:rowOff>
    </xdr:to>
    <xdr:pic>
      <xdr:nvPicPr>
        <xdr:cNvPr id="30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 rot="5400000">
          <a:off x="1428688" y="9149667"/>
          <a:ext cx="667353" cy="1607564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4082</xdr:colOff>
      <xdr:row>15</xdr:row>
      <xdr:rowOff>9529</xdr:rowOff>
    </xdr:from>
    <xdr:to>
      <xdr:col>2</xdr:col>
      <xdr:colOff>1709569</xdr:colOff>
      <xdr:row>16</xdr:row>
      <xdr:rowOff>6</xdr:rowOff>
    </xdr:to>
    <xdr:pic>
      <xdr:nvPicPr>
        <xdr:cNvPr id="3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 rot="5400000">
          <a:off x="1480713" y="11051470"/>
          <a:ext cx="575584" cy="1705487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44903</xdr:colOff>
      <xdr:row>17</xdr:row>
      <xdr:rowOff>84982</xdr:rowOff>
    </xdr:from>
    <xdr:to>
      <xdr:col>2</xdr:col>
      <xdr:colOff>1428748</xdr:colOff>
      <xdr:row>17</xdr:row>
      <xdr:rowOff>618545</xdr:rowOff>
    </xdr:to>
    <xdr:pic>
      <xdr:nvPicPr>
        <xdr:cNvPr id="3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 rot="5400000">
          <a:off x="1434914" y="12462925"/>
          <a:ext cx="533563" cy="1383845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54429</xdr:colOff>
      <xdr:row>18</xdr:row>
      <xdr:rowOff>667989</xdr:rowOff>
    </xdr:from>
    <xdr:to>
      <xdr:col>2</xdr:col>
      <xdr:colOff>1483178</xdr:colOff>
      <xdr:row>19</xdr:row>
      <xdr:rowOff>642153</xdr:rowOff>
    </xdr:to>
    <xdr:pic>
      <xdr:nvPicPr>
        <xdr:cNvPr id="3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 t="13012" r="-824" b="8913"/>
        <a:stretch>
          <a:fillRect/>
        </a:stretch>
      </xdr:blipFill>
      <xdr:spPr bwMode="auto">
        <a:xfrm rot="5400000">
          <a:off x="1369303" y="13801427"/>
          <a:ext cx="728741" cy="1428749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72118</xdr:colOff>
      <xdr:row>18</xdr:row>
      <xdr:rowOff>72617</xdr:rowOff>
    </xdr:from>
    <xdr:to>
      <xdr:col>2</xdr:col>
      <xdr:colOff>1524000</xdr:colOff>
      <xdr:row>18</xdr:row>
      <xdr:rowOff>632412</xdr:rowOff>
    </xdr:to>
    <xdr:pic>
      <xdr:nvPicPr>
        <xdr:cNvPr id="3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 rot="5400000">
          <a:off x="1483031" y="13110016"/>
          <a:ext cx="559795" cy="1451882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1</xdr:col>
      <xdr:colOff>296637</xdr:colOff>
      <xdr:row>20</xdr:row>
      <xdr:rowOff>29935</xdr:rowOff>
    </xdr:from>
    <xdr:to>
      <xdr:col>3</xdr:col>
      <xdr:colOff>62589</xdr:colOff>
      <xdr:row>20</xdr:row>
      <xdr:rowOff>748395</xdr:rowOff>
    </xdr:to>
    <xdr:pic>
      <xdr:nvPicPr>
        <xdr:cNvPr id="3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 rot="5400000">
          <a:off x="1310365" y="13861600"/>
          <a:ext cx="718460" cy="2119988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>
    <xdr:from>
      <xdr:col>2</xdr:col>
      <xdr:colOff>22451</xdr:colOff>
      <xdr:row>24</xdr:row>
      <xdr:rowOff>31980</xdr:rowOff>
    </xdr:from>
    <xdr:to>
      <xdr:col>2</xdr:col>
      <xdr:colOff>1442356</xdr:colOff>
      <xdr:row>24</xdr:row>
      <xdr:rowOff>762004</xdr:rowOff>
    </xdr:to>
    <xdr:pic>
      <xdr:nvPicPr>
        <xdr:cNvPr id="3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 rot="5400000">
          <a:off x="1279071" y="16505468"/>
          <a:ext cx="730024" cy="1419905"/>
        </a:xfrm>
        <a:prstGeom prst="rect">
          <a:avLst/>
        </a:prstGeom>
        <a:noFill/>
        <a:ln w="9525" cap="flat">
          <a:noFill/>
          <a:prstDash val="dot"/>
          <a:miter lim="800000"/>
          <a:headEnd/>
          <a:tailEnd/>
        </a:ln>
      </xdr:spPr>
    </xdr:pic>
    <xdr:clientData/>
  </xdr:twoCellAnchor>
  <xdr:twoCellAnchor editAs="oneCell">
    <xdr:from>
      <xdr:col>3</xdr:col>
      <xdr:colOff>250657</xdr:colOff>
      <xdr:row>0</xdr:row>
      <xdr:rowOff>275725</xdr:rowOff>
    </xdr:from>
    <xdr:to>
      <xdr:col>9</xdr:col>
      <xdr:colOff>299066</xdr:colOff>
      <xdr:row>0</xdr:row>
      <xdr:rowOff>1779672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2970295" y="275725"/>
          <a:ext cx="7731074" cy="15039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200526</xdr:colOff>
      <xdr:row>0</xdr:row>
      <xdr:rowOff>37598</xdr:rowOff>
    </xdr:from>
    <xdr:to>
      <xdr:col>2</xdr:col>
      <xdr:colOff>1511968</xdr:colOff>
      <xdr:row>0</xdr:row>
      <xdr:rowOff>1914022</xdr:rowOff>
    </xdr:to>
    <xdr:pic>
      <xdr:nvPicPr>
        <xdr:cNvPr id="37" name="Рисунок 36" descr="нг 2018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200526" y="37598"/>
          <a:ext cx="2276475" cy="1876424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266701</xdr:colOff>
      <xdr:row>9</xdr:row>
      <xdr:rowOff>37605</xdr:rowOff>
    </xdr:from>
    <xdr:to>
      <xdr:col>2</xdr:col>
      <xdr:colOff>1240757</xdr:colOff>
      <xdr:row>10</xdr:row>
      <xdr:rowOff>13225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 rot="5400000">
          <a:off x="1436429" y="7076923"/>
          <a:ext cx="564666" cy="97405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75197</xdr:colOff>
      <xdr:row>8</xdr:row>
      <xdr:rowOff>74949</xdr:rowOff>
    </xdr:from>
    <xdr:to>
      <xdr:col>2</xdr:col>
      <xdr:colOff>1570669</xdr:colOff>
      <xdr:row>8</xdr:row>
      <xdr:rowOff>513850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 rot="5400000">
          <a:off x="1568515" y="6201631"/>
          <a:ext cx="438901" cy="149547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="76" zoomScaleNormal="76" zoomScaleSheetLayoutView="89" workbookViewId="0">
      <selection activeCell="F29" sqref="F29"/>
    </sheetView>
  </sheetViews>
  <sheetFormatPr defaultRowHeight="15"/>
  <cols>
    <col min="1" max="1" width="4.7109375" style="6" customWidth="1"/>
    <col min="2" max="2" width="9.85546875" style="6" customWidth="1"/>
    <col min="3" max="3" width="26.28515625" style="6" customWidth="1"/>
    <col min="4" max="4" width="63.42578125" style="7" customWidth="1"/>
    <col min="5" max="5" width="8.5703125" style="7" customWidth="1"/>
    <col min="6" max="6" width="12.5703125" style="8" customWidth="1"/>
    <col min="7" max="7" width="13.140625" style="9" customWidth="1"/>
    <col min="8" max="8" width="4.7109375" style="9" customWidth="1"/>
    <col min="9" max="9" width="12.7109375" style="8" customWidth="1"/>
    <col min="10" max="10" width="5.5703125" style="8" customWidth="1"/>
    <col min="11" max="11" width="12.7109375" style="8" customWidth="1"/>
    <col min="12" max="12" width="5" style="8" customWidth="1"/>
    <col min="13" max="13" width="13.7109375" style="9" customWidth="1"/>
    <col min="14" max="14" width="13" style="8" customWidth="1"/>
    <col min="15" max="16384" width="9.140625" style="6"/>
  </cols>
  <sheetData>
    <row r="1" spans="1:14" ht="174.75" customHeight="1" thickBot="1"/>
    <row r="2" spans="1:14" s="37" customFormat="1" ht="78.75" customHeight="1" thickBot="1">
      <c r="A2" s="32"/>
      <c r="B2" s="33" t="s">
        <v>0</v>
      </c>
      <c r="C2" s="34" t="s">
        <v>2</v>
      </c>
      <c r="D2" s="34" t="s">
        <v>1</v>
      </c>
      <c r="E2" s="35" t="s">
        <v>5</v>
      </c>
      <c r="F2" s="35" t="s">
        <v>31</v>
      </c>
      <c r="G2" s="34" t="s">
        <v>37</v>
      </c>
      <c r="H2" s="34"/>
      <c r="I2" s="34" t="s">
        <v>37</v>
      </c>
      <c r="J2" s="35"/>
      <c r="K2" s="34" t="s">
        <v>37</v>
      </c>
      <c r="L2" s="35"/>
      <c r="M2" s="35" t="s">
        <v>3</v>
      </c>
      <c r="N2" s="36" t="s">
        <v>40</v>
      </c>
    </row>
    <row r="3" spans="1:14" ht="41.25" customHeight="1">
      <c r="A3" s="63" t="s">
        <v>8</v>
      </c>
      <c r="B3" s="44">
        <v>447094</v>
      </c>
      <c r="C3" s="10"/>
      <c r="D3" s="5" t="s">
        <v>10</v>
      </c>
      <c r="E3" s="11">
        <v>0.375</v>
      </c>
      <c r="F3" s="12">
        <v>3340</v>
      </c>
      <c r="G3" s="13">
        <f>(F3-F3*0.4)/0.9</f>
        <v>2226.6666666666665</v>
      </c>
      <c r="H3" s="68" t="s">
        <v>6</v>
      </c>
      <c r="I3" s="14">
        <f>(F3-F3*0.45)/0.9</f>
        <v>2041.1111111111111</v>
      </c>
      <c r="J3" s="71" t="s">
        <v>26</v>
      </c>
      <c r="K3" s="15">
        <f>(F3-F3*0.5)/0.9</f>
        <v>1855.5555555555554</v>
      </c>
      <c r="L3" s="80" t="s">
        <v>39</v>
      </c>
      <c r="M3" s="1">
        <v>0</v>
      </c>
      <c r="N3" s="2">
        <f>IF(M3&gt;=100,K3*M3,(IF(M3&gt;=60,I3*M3,(IF(M3&gt;=12,G3*M3,F3*M3)))))</f>
        <v>0</v>
      </c>
    </row>
    <row r="4" spans="1:14" ht="41.25" customHeight="1">
      <c r="A4" s="64"/>
      <c r="B4" s="48">
        <v>447091</v>
      </c>
      <c r="C4" s="16"/>
      <c r="D4" s="17" t="s">
        <v>10</v>
      </c>
      <c r="E4" s="18">
        <v>0.75</v>
      </c>
      <c r="F4" s="19">
        <v>5990</v>
      </c>
      <c r="G4" s="56">
        <f t="shared" ref="G4:G13" si="0">(F4-F4*0.4)/0.9</f>
        <v>3993.333333333333</v>
      </c>
      <c r="H4" s="69"/>
      <c r="I4" s="57">
        <f t="shared" ref="I4:I14" si="1">(F4-F4*0.45)/0.9</f>
        <v>3660.5555555555557</v>
      </c>
      <c r="J4" s="72"/>
      <c r="K4" s="58">
        <f t="shared" ref="K4:K14" si="2">(F4-F4*0.5)/0.9</f>
        <v>3327.7777777777778</v>
      </c>
      <c r="L4" s="81"/>
      <c r="M4" s="3">
        <v>0</v>
      </c>
      <c r="N4" s="49">
        <f t="shared" ref="N4:N14" si="3">IF(M4&gt;=100,K4*M4,(IF(M4&gt;=60,I4*M4,(IF(M4&gt;=12,G4*M4,F4*M4)))))</f>
        <v>0</v>
      </c>
    </row>
    <row r="5" spans="1:14" ht="48" customHeight="1">
      <c r="A5" s="64"/>
      <c r="B5" s="48">
        <v>447093</v>
      </c>
      <c r="C5" s="16"/>
      <c r="D5" s="17" t="s">
        <v>11</v>
      </c>
      <c r="E5" s="18">
        <v>0.75</v>
      </c>
      <c r="F5" s="19">
        <v>6190</v>
      </c>
      <c r="G5" s="56">
        <f t="shared" si="0"/>
        <v>4126.666666666667</v>
      </c>
      <c r="H5" s="69"/>
      <c r="I5" s="57">
        <f t="shared" si="1"/>
        <v>3782.7777777777778</v>
      </c>
      <c r="J5" s="72"/>
      <c r="K5" s="58">
        <f t="shared" si="2"/>
        <v>3438.8888888888887</v>
      </c>
      <c r="L5" s="81"/>
      <c r="M5" s="3">
        <v>0</v>
      </c>
      <c r="N5" s="49">
        <f t="shared" si="3"/>
        <v>0</v>
      </c>
    </row>
    <row r="6" spans="1:14" ht="47.1" customHeight="1">
      <c r="A6" s="64"/>
      <c r="B6" s="48">
        <v>447024</v>
      </c>
      <c r="C6" s="16"/>
      <c r="D6" s="17" t="s">
        <v>14</v>
      </c>
      <c r="E6" s="18">
        <v>0.75</v>
      </c>
      <c r="F6" s="19">
        <v>9650</v>
      </c>
      <c r="G6" s="56">
        <f>(F6-F6*0.35)/0.9</f>
        <v>6969.4444444444443</v>
      </c>
      <c r="H6" s="69"/>
      <c r="I6" s="57">
        <f>(F6-F6*0.4)/0.9</f>
        <v>6433.333333333333</v>
      </c>
      <c r="J6" s="72"/>
      <c r="K6" s="58">
        <f>(F6-F6*0.45)/0.9</f>
        <v>5897.2222222222217</v>
      </c>
      <c r="L6" s="81"/>
      <c r="M6" s="3">
        <v>0</v>
      </c>
      <c r="N6" s="49">
        <f t="shared" si="3"/>
        <v>0</v>
      </c>
    </row>
    <row r="7" spans="1:14" ht="47.1" customHeight="1">
      <c r="A7" s="65"/>
      <c r="B7" s="48">
        <v>447016</v>
      </c>
      <c r="C7" s="16"/>
      <c r="D7" s="17" t="s">
        <v>15</v>
      </c>
      <c r="E7" s="18">
        <v>0.75</v>
      </c>
      <c r="F7" s="19">
        <v>9850</v>
      </c>
      <c r="G7" s="56">
        <f>(F7-F7*0.35)/0.9</f>
        <v>7113.8888888888887</v>
      </c>
      <c r="H7" s="69"/>
      <c r="I7" s="57">
        <f>(F7-F7*0.4)/0.9</f>
        <v>6566.6666666666661</v>
      </c>
      <c r="J7" s="72"/>
      <c r="K7" s="58">
        <f>(F7-F7*0.45)/0.9</f>
        <v>6019.4444444444443</v>
      </c>
      <c r="L7" s="81"/>
      <c r="M7" s="3">
        <v>0</v>
      </c>
      <c r="N7" s="49">
        <f t="shared" si="3"/>
        <v>0</v>
      </c>
    </row>
    <row r="8" spans="1:14" ht="47.1" customHeight="1">
      <c r="A8" s="66" t="s">
        <v>9</v>
      </c>
      <c r="B8" s="48">
        <v>209001</v>
      </c>
      <c r="C8" s="16"/>
      <c r="D8" s="17" t="s">
        <v>16</v>
      </c>
      <c r="E8" s="18">
        <v>0.375</v>
      </c>
      <c r="F8" s="19">
        <v>3290</v>
      </c>
      <c r="G8" s="56">
        <f t="shared" si="0"/>
        <v>2193.3333333333335</v>
      </c>
      <c r="H8" s="69"/>
      <c r="I8" s="57">
        <f t="shared" si="1"/>
        <v>2010.5555555555554</v>
      </c>
      <c r="J8" s="72"/>
      <c r="K8" s="58">
        <f t="shared" si="2"/>
        <v>1827.7777777777778</v>
      </c>
      <c r="L8" s="81"/>
      <c r="M8" s="3">
        <v>0</v>
      </c>
      <c r="N8" s="49">
        <f t="shared" si="3"/>
        <v>0</v>
      </c>
    </row>
    <row r="9" spans="1:14" ht="47.1" customHeight="1">
      <c r="A9" s="67"/>
      <c r="B9" s="48">
        <v>209001</v>
      </c>
      <c r="C9" s="16"/>
      <c r="D9" s="17" t="s">
        <v>41</v>
      </c>
      <c r="E9" s="18">
        <v>0.75</v>
      </c>
      <c r="F9" s="19">
        <v>5640</v>
      </c>
      <c r="G9" s="56">
        <f t="shared" si="0"/>
        <v>3760</v>
      </c>
      <c r="H9" s="69"/>
      <c r="I9" s="57">
        <f t="shared" si="1"/>
        <v>3446.6666666666665</v>
      </c>
      <c r="J9" s="72"/>
      <c r="K9" s="58">
        <f t="shared" si="2"/>
        <v>3133.333333333333</v>
      </c>
      <c r="L9" s="81"/>
      <c r="M9" s="3">
        <v>0</v>
      </c>
      <c r="N9" s="49">
        <f t="shared" si="3"/>
        <v>0</v>
      </c>
    </row>
    <row r="10" spans="1:14" ht="47.1" customHeight="1">
      <c r="A10" s="67"/>
      <c r="B10" s="48">
        <v>209014</v>
      </c>
      <c r="C10" s="16"/>
      <c r="D10" s="17" t="s">
        <v>42</v>
      </c>
      <c r="E10" s="18">
        <v>0.75</v>
      </c>
      <c r="F10" s="19">
        <v>5730</v>
      </c>
      <c r="G10" s="56">
        <f t="shared" si="0"/>
        <v>3820</v>
      </c>
      <c r="H10" s="69"/>
      <c r="I10" s="57">
        <f t="shared" si="1"/>
        <v>3501.6666666666665</v>
      </c>
      <c r="J10" s="72"/>
      <c r="K10" s="58">
        <f t="shared" si="2"/>
        <v>3183.333333333333</v>
      </c>
      <c r="L10" s="81"/>
      <c r="M10" s="3">
        <v>0</v>
      </c>
      <c r="N10" s="49">
        <f t="shared" si="3"/>
        <v>0</v>
      </c>
    </row>
    <row r="11" spans="1:14" ht="47.1" customHeight="1">
      <c r="A11" s="67"/>
      <c r="B11" s="48">
        <v>209001</v>
      </c>
      <c r="C11" s="16"/>
      <c r="D11" s="17" t="s">
        <v>16</v>
      </c>
      <c r="E11" s="18">
        <v>1.5</v>
      </c>
      <c r="F11" s="19">
        <v>12850</v>
      </c>
      <c r="G11" s="56">
        <f t="shared" si="0"/>
        <v>8566.6666666666661</v>
      </c>
      <c r="H11" s="69"/>
      <c r="I11" s="57">
        <f t="shared" si="1"/>
        <v>7852.7777777777774</v>
      </c>
      <c r="J11" s="72"/>
      <c r="K11" s="58">
        <f t="shared" si="2"/>
        <v>7138.8888888888887</v>
      </c>
      <c r="L11" s="81"/>
      <c r="M11" s="3">
        <v>0</v>
      </c>
      <c r="N11" s="49">
        <f t="shared" si="3"/>
        <v>0</v>
      </c>
    </row>
    <row r="12" spans="1:14" ht="47.1" customHeight="1">
      <c r="A12" s="67"/>
      <c r="B12" s="48">
        <v>209007</v>
      </c>
      <c r="C12" s="16"/>
      <c r="D12" s="17" t="s">
        <v>17</v>
      </c>
      <c r="E12" s="18">
        <v>0.375</v>
      </c>
      <c r="F12" s="19">
        <v>4539</v>
      </c>
      <c r="G12" s="56">
        <f t="shared" si="0"/>
        <v>3025.9999999999995</v>
      </c>
      <c r="H12" s="69"/>
      <c r="I12" s="57">
        <f t="shared" si="1"/>
        <v>2773.833333333333</v>
      </c>
      <c r="J12" s="72"/>
      <c r="K12" s="58">
        <f t="shared" si="2"/>
        <v>2521.6666666666665</v>
      </c>
      <c r="L12" s="81"/>
      <c r="M12" s="3">
        <v>0</v>
      </c>
      <c r="N12" s="49">
        <f t="shared" si="3"/>
        <v>0</v>
      </c>
    </row>
    <row r="13" spans="1:14" ht="47.1" customHeight="1">
      <c r="A13" s="67"/>
      <c r="B13" s="48">
        <v>209007</v>
      </c>
      <c r="C13" s="16"/>
      <c r="D13" s="17" t="s">
        <v>17</v>
      </c>
      <c r="E13" s="18">
        <v>0.75</v>
      </c>
      <c r="F13" s="19">
        <v>8475</v>
      </c>
      <c r="G13" s="56">
        <f t="shared" si="0"/>
        <v>5650</v>
      </c>
      <c r="H13" s="69"/>
      <c r="I13" s="57">
        <f t="shared" si="1"/>
        <v>5179.166666666667</v>
      </c>
      <c r="J13" s="72"/>
      <c r="K13" s="58">
        <f t="shared" si="2"/>
        <v>4708.333333333333</v>
      </c>
      <c r="L13" s="81"/>
      <c r="M13" s="3">
        <v>0</v>
      </c>
      <c r="N13" s="49">
        <f t="shared" si="3"/>
        <v>0</v>
      </c>
    </row>
    <row r="14" spans="1:14" ht="47.25" customHeight="1" thickBot="1">
      <c r="A14" s="67"/>
      <c r="B14" s="50">
        <v>209015</v>
      </c>
      <c r="C14" s="20"/>
      <c r="D14" s="21" t="s">
        <v>18</v>
      </c>
      <c r="E14" s="22">
        <v>0.75</v>
      </c>
      <c r="F14" s="23">
        <v>8666</v>
      </c>
      <c r="G14" s="59">
        <f>(F14-F14*0.4)/0.9</f>
        <v>5777.3333333333339</v>
      </c>
      <c r="H14" s="70"/>
      <c r="I14" s="60">
        <f t="shared" si="1"/>
        <v>5295.8888888888878</v>
      </c>
      <c r="J14" s="73"/>
      <c r="K14" s="61">
        <f t="shared" si="2"/>
        <v>4814.4444444444443</v>
      </c>
      <c r="L14" s="82"/>
      <c r="M14" s="4">
        <v>0</v>
      </c>
      <c r="N14" s="54">
        <f t="shared" si="3"/>
        <v>0</v>
      </c>
    </row>
    <row r="15" spans="1:14" ht="18.75" customHeight="1" thickBot="1">
      <c r="A15" s="87"/>
      <c r="B15" s="88"/>
      <c r="C15" s="88"/>
      <c r="D15" s="88"/>
      <c r="E15" s="89"/>
      <c r="F15" s="77" t="s">
        <v>29</v>
      </c>
      <c r="G15" s="78"/>
      <c r="H15" s="79"/>
      <c r="I15" s="79"/>
      <c r="J15" s="28"/>
      <c r="K15" s="28"/>
      <c r="L15" s="28"/>
      <c r="M15" s="62">
        <f>SUM(M4:M14)</f>
        <v>0</v>
      </c>
      <c r="N15" s="55">
        <f>SUM(N4:N14)</f>
        <v>0</v>
      </c>
    </row>
    <row r="16" spans="1:14" ht="47.1" customHeight="1">
      <c r="A16" s="93" t="s">
        <v>8</v>
      </c>
      <c r="B16" s="44">
        <v>447026</v>
      </c>
      <c r="C16" s="10"/>
      <c r="D16" s="5" t="s">
        <v>12</v>
      </c>
      <c r="E16" s="11">
        <v>0.75</v>
      </c>
      <c r="F16" s="12">
        <v>11132</v>
      </c>
      <c r="G16" s="13">
        <f>(F16-F16*0.4)/0.9</f>
        <v>7421.333333333333</v>
      </c>
      <c r="H16" s="68" t="s">
        <v>6</v>
      </c>
      <c r="I16" s="14">
        <f>(F16-F16*0.45)/0.9</f>
        <v>6802.8888888888878</v>
      </c>
      <c r="J16" s="71" t="s">
        <v>7</v>
      </c>
      <c r="K16" s="15">
        <f>(F16-F16*0.5)/0.9</f>
        <v>6184.4444444444443</v>
      </c>
      <c r="L16" s="80" t="s">
        <v>38</v>
      </c>
      <c r="M16" s="1">
        <v>0</v>
      </c>
      <c r="N16" s="2">
        <f>IF(M16&gt;=60,K16*M16,(IF(M16&gt;=36,I16*M16,(IF(M16&gt;=12,G16*M16,F16*M16)))))</f>
        <v>0</v>
      </c>
    </row>
    <row r="17" spans="1:14" ht="59.25" customHeight="1">
      <c r="A17" s="94"/>
      <c r="B17" s="48">
        <v>447025</v>
      </c>
      <c r="C17" s="16"/>
      <c r="D17" s="17" t="s">
        <v>13</v>
      </c>
      <c r="E17" s="18">
        <v>0.75</v>
      </c>
      <c r="F17" s="19">
        <v>11798</v>
      </c>
      <c r="G17" s="56">
        <f t="shared" ref="G17" si="4">(F17-F17*0.4)/0.9</f>
        <v>7865.333333333333</v>
      </c>
      <c r="H17" s="69"/>
      <c r="I17" s="57">
        <f t="shared" ref="I17" si="5">(F17-F17*0.45)/0.9</f>
        <v>7209.8888888888887</v>
      </c>
      <c r="J17" s="72"/>
      <c r="K17" s="58">
        <f t="shared" ref="K17" si="6">(F17-F17*0.5)/0.9</f>
        <v>6554.4444444444443</v>
      </c>
      <c r="L17" s="81"/>
      <c r="M17" s="3">
        <v>0</v>
      </c>
      <c r="N17" s="49">
        <f t="shared" ref="N17:N21" si="7">IF(M17&gt;=60,K17*M17,(IF(M17&gt;=36,I17*M17,(IF(M17&gt;=12,G17*M17,F17*M17)))))</f>
        <v>0</v>
      </c>
    </row>
    <row r="18" spans="1:14" ht="54" customHeight="1">
      <c r="A18" s="94"/>
      <c r="B18" s="48">
        <v>447100</v>
      </c>
      <c r="C18" s="16"/>
      <c r="D18" s="17" t="s">
        <v>34</v>
      </c>
      <c r="E18" s="18">
        <v>0.75</v>
      </c>
      <c r="F18" s="19">
        <v>11490</v>
      </c>
      <c r="G18" s="56">
        <f>(F18-F18*0.35)/0.9</f>
        <v>8298.3333333333339</v>
      </c>
      <c r="H18" s="69"/>
      <c r="I18" s="57">
        <f>(F18-F18*0.4)/0.9</f>
        <v>7660</v>
      </c>
      <c r="J18" s="72"/>
      <c r="K18" s="58">
        <f>(F18-F18*0.45)/0.9</f>
        <v>7021.6666666666661</v>
      </c>
      <c r="L18" s="81"/>
      <c r="M18" s="3">
        <v>0</v>
      </c>
      <c r="N18" s="49">
        <f t="shared" si="7"/>
        <v>0</v>
      </c>
    </row>
    <row r="19" spans="1:14" ht="59.25" customHeight="1">
      <c r="A19" s="94"/>
      <c r="B19" s="48">
        <v>447099</v>
      </c>
      <c r="C19" s="16"/>
      <c r="D19" s="17" t="s">
        <v>33</v>
      </c>
      <c r="E19" s="18">
        <v>0.75</v>
      </c>
      <c r="F19" s="19">
        <v>12490</v>
      </c>
      <c r="G19" s="56">
        <f t="shared" ref="G19:G21" si="8">(F19-F19*0.35)/0.9</f>
        <v>9020.5555555555547</v>
      </c>
      <c r="H19" s="69"/>
      <c r="I19" s="57">
        <f t="shared" ref="I19:I21" si="9">(F19-F19*0.4)/0.9</f>
        <v>8326.6666666666661</v>
      </c>
      <c r="J19" s="72"/>
      <c r="K19" s="58">
        <f t="shared" ref="K19:K21" si="10">(F19-F19*0.45)/0.9</f>
        <v>7632.7777777777774</v>
      </c>
      <c r="L19" s="81"/>
      <c r="M19" s="3">
        <v>0</v>
      </c>
      <c r="N19" s="49">
        <f t="shared" si="7"/>
        <v>0</v>
      </c>
    </row>
    <row r="20" spans="1:14" ht="51.75" customHeight="1">
      <c r="A20" s="94"/>
      <c r="B20" s="48">
        <v>447077</v>
      </c>
      <c r="C20" s="16"/>
      <c r="D20" s="17" t="s">
        <v>35</v>
      </c>
      <c r="E20" s="18">
        <v>0.75</v>
      </c>
      <c r="F20" s="19">
        <v>14076.86</v>
      </c>
      <c r="G20" s="56">
        <f t="shared" si="8"/>
        <v>10166.621111111112</v>
      </c>
      <c r="H20" s="69"/>
      <c r="I20" s="57">
        <f t="shared" si="9"/>
        <v>9384.5733333333337</v>
      </c>
      <c r="J20" s="72"/>
      <c r="K20" s="58">
        <f t="shared" si="10"/>
        <v>8602.5255555555559</v>
      </c>
      <c r="L20" s="81"/>
      <c r="M20" s="3">
        <v>0</v>
      </c>
      <c r="N20" s="49">
        <f t="shared" si="7"/>
        <v>0</v>
      </c>
    </row>
    <row r="21" spans="1:14" ht="66" customHeight="1" thickBot="1">
      <c r="A21" s="95"/>
      <c r="B21" s="50">
        <v>447108</v>
      </c>
      <c r="C21" s="20"/>
      <c r="D21" s="21" t="s">
        <v>36</v>
      </c>
      <c r="E21" s="22">
        <v>0.75</v>
      </c>
      <c r="F21" s="23">
        <v>13490</v>
      </c>
      <c r="G21" s="59">
        <f t="shared" si="8"/>
        <v>9742.7777777777774</v>
      </c>
      <c r="H21" s="70"/>
      <c r="I21" s="60">
        <f t="shared" si="9"/>
        <v>8993.3333333333339</v>
      </c>
      <c r="J21" s="73"/>
      <c r="K21" s="61">
        <f t="shared" si="10"/>
        <v>8243.8888888888887</v>
      </c>
      <c r="L21" s="82"/>
      <c r="M21" s="4">
        <v>0</v>
      </c>
      <c r="N21" s="54">
        <f t="shared" si="7"/>
        <v>0</v>
      </c>
    </row>
    <row r="22" spans="1:14" ht="18.75" customHeight="1" thickBot="1">
      <c r="A22" s="87"/>
      <c r="B22" s="88"/>
      <c r="C22" s="88"/>
      <c r="D22" s="88"/>
      <c r="E22" s="89"/>
      <c r="F22" s="83" t="s">
        <v>29</v>
      </c>
      <c r="G22" s="78"/>
      <c r="H22" s="79"/>
      <c r="I22" s="79"/>
      <c r="J22" s="28"/>
      <c r="K22" s="28"/>
      <c r="L22" s="28"/>
      <c r="M22" s="55">
        <f>SUM(M16:M21)</f>
        <v>0</v>
      </c>
      <c r="N22" s="55">
        <f>SUM(N16:N21)</f>
        <v>0</v>
      </c>
    </row>
    <row r="23" spans="1:14" ht="47.1" customHeight="1">
      <c r="A23" s="74" t="s">
        <v>8</v>
      </c>
      <c r="B23" s="44">
        <v>447030</v>
      </c>
      <c r="C23" s="10"/>
      <c r="D23" s="5" t="s">
        <v>20</v>
      </c>
      <c r="E23" s="11">
        <v>0.75</v>
      </c>
      <c r="F23" s="12">
        <v>26381</v>
      </c>
      <c r="G23" s="45">
        <f>(F23-F23*0.45)/0.9</f>
        <v>16121.722222222221</v>
      </c>
      <c r="H23" s="71" t="s">
        <v>27</v>
      </c>
      <c r="I23" s="46">
        <f>(F23-F23*0.5)/0.9</f>
        <v>14656.111111111111</v>
      </c>
      <c r="J23" s="84" t="s">
        <v>28</v>
      </c>
      <c r="K23" s="47"/>
      <c r="L23" s="47"/>
      <c r="M23" s="1">
        <v>0</v>
      </c>
      <c r="N23" s="2">
        <f>IF(M32&gt;=12,I23*M23,(IF(M32&gt;=6,G23*M23,(IF(M23&lt;6,F23*M23)))))</f>
        <v>0</v>
      </c>
    </row>
    <row r="24" spans="1:14" ht="56.25" customHeight="1">
      <c r="A24" s="75"/>
      <c r="B24" s="48">
        <v>447029</v>
      </c>
      <c r="C24" s="16"/>
      <c r="D24" s="17" t="s">
        <v>21</v>
      </c>
      <c r="E24" s="18">
        <v>0.75</v>
      </c>
      <c r="F24" s="19">
        <v>27122</v>
      </c>
      <c r="G24" s="41">
        <f t="shared" ref="G24:G31" si="11">(F24-F24*0.45)/0.9</f>
        <v>16574.555555555555</v>
      </c>
      <c r="H24" s="72"/>
      <c r="I24" s="42">
        <f t="shared" ref="I24:I31" si="12">(F24-F24*0.5)/0.9</f>
        <v>15067.777777777777</v>
      </c>
      <c r="J24" s="85"/>
      <c r="K24" s="43"/>
      <c r="L24" s="43"/>
      <c r="M24" s="3">
        <v>0</v>
      </c>
      <c r="N24" s="49">
        <f t="shared" ref="N24:N31" si="13">IF(M33&gt;=12,I24*M24,(IF(M33&gt;=6,G24*M24,(IF(M24&lt;6,F24*M24)))))</f>
        <v>0</v>
      </c>
    </row>
    <row r="25" spans="1:14" ht="61.5" customHeight="1">
      <c r="A25" s="75"/>
      <c r="B25" s="48">
        <v>447110</v>
      </c>
      <c r="C25" s="16"/>
      <c r="D25" s="17" t="s">
        <v>32</v>
      </c>
      <c r="E25" s="18">
        <v>0.75</v>
      </c>
      <c r="F25" s="19">
        <v>28990</v>
      </c>
      <c r="G25" s="41">
        <f t="shared" si="11"/>
        <v>17716.111111111109</v>
      </c>
      <c r="H25" s="72"/>
      <c r="I25" s="42">
        <f t="shared" si="12"/>
        <v>16105.555555555555</v>
      </c>
      <c r="J25" s="85"/>
      <c r="K25" s="43"/>
      <c r="L25" s="43"/>
      <c r="M25" s="3">
        <v>0</v>
      </c>
      <c r="N25" s="49">
        <f t="shared" si="13"/>
        <v>0</v>
      </c>
    </row>
    <row r="26" spans="1:14" ht="47.1" customHeight="1">
      <c r="A26" s="75"/>
      <c r="B26" s="48">
        <v>447014</v>
      </c>
      <c r="C26" s="16"/>
      <c r="D26" s="17" t="s">
        <v>30</v>
      </c>
      <c r="E26" s="18">
        <v>0.75</v>
      </c>
      <c r="F26" s="19">
        <v>50271</v>
      </c>
      <c r="G26" s="41">
        <f t="shared" si="11"/>
        <v>30721.166666666664</v>
      </c>
      <c r="H26" s="72"/>
      <c r="I26" s="42">
        <f t="shared" si="12"/>
        <v>27928.333333333332</v>
      </c>
      <c r="J26" s="85"/>
      <c r="K26" s="43"/>
      <c r="L26" s="43"/>
      <c r="M26" s="3">
        <v>0</v>
      </c>
      <c r="N26" s="49">
        <f t="shared" si="13"/>
        <v>0</v>
      </c>
    </row>
    <row r="27" spans="1:14" ht="47.1" customHeight="1">
      <c r="A27" s="76"/>
      <c r="B27" s="48">
        <v>447013</v>
      </c>
      <c r="C27" s="16"/>
      <c r="D27" s="17" t="s">
        <v>22</v>
      </c>
      <c r="E27" s="18">
        <v>0.75</v>
      </c>
      <c r="F27" s="19">
        <v>51514</v>
      </c>
      <c r="G27" s="41">
        <f t="shared" si="11"/>
        <v>31480.777777777777</v>
      </c>
      <c r="H27" s="72"/>
      <c r="I27" s="42">
        <f t="shared" si="12"/>
        <v>28618.888888888887</v>
      </c>
      <c r="J27" s="85"/>
      <c r="K27" s="43"/>
      <c r="L27" s="43"/>
      <c r="M27" s="3">
        <v>0</v>
      </c>
      <c r="N27" s="49">
        <f t="shared" si="13"/>
        <v>0</v>
      </c>
    </row>
    <row r="28" spans="1:14" ht="47.1" customHeight="1">
      <c r="A28" s="99" t="s">
        <v>9</v>
      </c>
      <c r="B28" s="48">
        <v>209157</v>
      </c>
      <c r="C28" s="16"/>
      <c r="D28" s="17" t="s">
        <v>19</v>
      </c>
      <c r="E28" s="18">
        <v>0.75</v>
      </c>
      <c r="F28" s="19">
        <v>19855</v>
      </c>
      <c r="G28" s="41">
        <f t="shared" si="11"/>
        <v>12133.611111111111</v>
      </c>
      <c r="H28" s="72"/>
      <c r="I28" s="42">
        <f t="shared" si="12"/>
        <v>11030.555555555555</v>
      </c>
      <c r="J28" s="85"/>
      <c r="K28" s="43"/>
      <c r="L28" s="43"/>
      <c r="M28" s="3">
        <v>0</v>
      </c>
      <c r="N28" s="49">
        <f t="shared" si="13"/>
        <v>0</v>
      </c>
    </row>
    <row r="29" spans="1:14" ht="47.1" customHeight="1">
      <c r="A29" s="75"/>
      <c r="B29" s="48">
        <v>209158</v>
      </c>
      <c r="C29" s="16"/>
      <c r="D29" s="17" t="s">
        <v>23</v>
      </c>
      <c r="E29" s="18">
        <v>0.75</v>
      </c>
      <c r="F29" s="19">
        <v>20545</v>
      </c>
      <c r="G29" s="41">
        <f t="shared" si="11"/>
        <v>12555.277777777777</v>
      </c>
      <c r="H29" s="72"/>
      <c r="I29" s="42">
        <f t="shared" si="12"/>
        <v>11413.888888888889</v>
      </c>
      <c r="J29" s="85"/>
      <c r="K29" s="43"/>
      <c r="L29" s="43"/>
      <c r="M29" s="3">
        <v>0</v>
      </c>
      <c r="N29" s="49">
        <f t="shared" si="13"/>
        <v>0</v>
      </c>
    </row>
    <row r="30" spans="1:14" ht="47.1" customHeight="1">
      <c r="A30" s="75"/>
      <c r="B30" s="48">
        <v>209159</v>
      </c>
      <c r="C30" s="16"/>
      <c r="D30" s="17" t="s">
        <v>24</v>
      </c>
      <c r="E30" s="18">
        <v>0.75</v>
      </c>
      <c r="F30" s="19">
        <v>28566</v>
      </c>
      <c r="G30" s="41">
        <f t="shared" si="11"/>
        <v>17457</v>
      </c>
      <c r="H30" s="72"/>
      <c r="I30" s="42">
        <f t="shared" si="12"/>
        <v>15870</v>
      </c>
      <c r="J30" s="85"/>
      <c r="K30" s="43"/>
      <c r="L30" s="43"/>
      <c r="M30" s="3">
        <v>0</v>
      </c>
      <c r="N30" s="49">
        <f t="shared" si="13"/>
        <v>0</v>
      </c>
    </row>
    <row r="31" spans="1:14" ht="47.1" customHeight="1" thickBot="1">
      <c r="A31" s="100"/>
      <c r="B31" s="50">
        <v>209156</v>
      </c>
      <c r="C31" s="20"/>
      <c r="D31" s="21" t="s">
        <v>25</v>
      </c>
      <c r="E31" s="22">
        <v>0.75</v>
      </c>
      <c r="F31" s="23">
        <v>29623</v>
      </c>
      <c r="G31" s="51">
        <f t="shared" si="11"/>
        <v>18102.944444444445</v>
      </c>
      <c r="H31" s="73"/>
      <c r="I31" s="52">
        <f t="shared" si="12"/>
        <v>16457.222222222223</v>
      </c>
      <c r="J31" s="86"/>
      <c r="K31" s="53"/>
      <c r="L31" s="53"/>
      <c r="M31" s="4">
        <v>0</v>
      </c>
      <c r="N31" s="54">
        <f t="shared" si="13"/>
        <v>0</v>
      </c>
    </row>
    <row r="32" spans="1:14" ht="21" customHeight="1" thickBot="1">
      <c r="A32" s="29"/>
      <c r="B32" s="24"/>
      <c r="C32" s="25"/>
      <c r="D32" s="26"/>
      <c r="E32" s="27"/>
      <c r="F32" s="96" t="s">
        <v>29</v>
      </c>
      <c r="G32" s="97"/>
      <c r="H32" s="98"/>
      <c r="I32" s="98"/>
      <c r="J32" s="30"/>
      <c r="K32" s="30"/>
      <c r="L32" s="30"/>
      <c r="M32" s="31">
        <f>SUM(M23:M31)</f>
        <v>0</v>
      </c>
      <c r="N32" s="40">
        <f>SUM(N23:N31)</f>
        <v>0</v>
      </c>
    </row>
    <row r="33" spans="6:14" ht="27.75" customHeight="1" thickBot="1">
      <c r="F33" s="90" t="s">
        <v>4</v>
      </c>
      <c r="G33" s="91"/>
      <c r="H33" s="91"/>
      <c r="I33" s="91"/>
      <c r="J33" s="91"/>
      <c r="K33" s="91"/>
      <c r="L33" s="92"/>
      <c r="M33" s="38">
        <f>SUM(M4:M31)</f>
        <v>0</v>
      </c>
      <c r="N33" s="39">
        <f>SUM(N32,N22,N15)</f>
        <v>0</v>
      </c>
    </row>
  </sheetData>
  <mergeCells count="19">
    <mergeCell ref="F33:L33"/>
    <mergeCell ref="A16:A21"/>
    <mergeCell ref="F32:I32"/>
    <mergeCell ref="A28:A31"/>
    <mergeCell ref="L3:L14"/>
    <mergeCell ref="H16:H21"/>
    <mergeCell ref="J16:J21"/>
    <mergeCell ref="L16:L21"/>
    <mergeCell ref="F22:I22"/>
    <mergeCell ref="A3:A7"/>
    <mergeCell ref="A8:A14"/>
    <mergeCell ref="H3:H14"/>
    <mergeCell ref="J3:J14"/>
    <mergeCell ref="A23:A27"/>
    <mergeCell ref="F15:I15"/>
    <mergeCell ref="H23:H31"/>
    <mergeCell ref="J23:J31"/>
    <mergeCell ref="A15:E15"/>
    <mergeCell ref="A22:E22"/>
  </mergeCells>
  <printOptions horizontalCentered="1"/>
  <pageMargins left="0" right="0" top="0" bottom="0" header="0" footer="0"/>
  <pageSetup paperSize="9" scale="5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2018-11-14T11:06:58Z</dcterms:modified>
</cp:coreProperties>
</file>